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PPCR\"/>
    </mc:Choice>
  </mc:AlternateContent>
  <workbookProtection workbookAlgorithmName="SHA-512" workbookHashValue="zT0JKNhEAMMKD55QKoyl1/TjUEn79XXBBVdHwkQUZaSb2hMXJHgC+hiWyItCRXlY8rHzFnInoMjjfppEqKtHfA==" workbookSaltValue="xOYWYii2rfabip2KXtg6fw==" workbookSpinCount="100000" lockStructure="1"/>
  <bookViews>
    <workbookView xWindow="10410" yWindow="105" windowWidth="9855" windowHeight="7635" firstSheet="1" activeTab="1"/>
  </bookViews>
  <sheets>
    <sheet name="Feuil1" sheetId="1" state="hidden" r:id="rId1"/>
    <sheet name="Reclassement" sheetId="3" r:id="rId2"/>
    <sheet name="Traitements" sheetId="2" r:id="rId3"/>
  </sheets>
  <definedNames>
    <definedName name="ACN">Feuil1!$A$20:$A$30</definedName>
    <definedName name="CE">Feuil1!$N$2:$N$8</definedName>
    <definedName name="Classe">Feuil1!$A$16:$A$17</definedName>
    <definedName name="CN">Feuil1!$A$2:$A$12</definedName>
    <definedName name="HC">Feuil1!$G$2:$G$8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3" l="1"/>
  <c r="D2" i="3" l="1"/>
  <c r="B10" i="3" l="1"/>
  <c r="B7" i="3"/>
  <c r="B8" i="3"/>
  <c r="B9" i="3" s="1"/>
  <c r="K26" i="1" l="1"/>
  <c r="I22" i="1"/>
  <c r="I26" i="1"/>
  <c r="I20" i="1"/>
  <c r="I21" i="1"/>
  <c r="K25" i="1"/>
  <c r="I23" i="1"/>
  <c r="K23" i="1"/>
  <c r="I24" i="1"/>
  <c r="I25" i="1"/>
  <c r="H22" i="2"/>
  <c r="H23" i="2" s="1"/>
  <c r="H19" i="2"/>
  <c r="H20" i="2" s="1"/>
  <c r="H16" i="2"/>
  <c r="H17" i="2" s="1"/>
  <c r="H13" i="2"/>
  <c r="H14" i="2" s="1"/>
  <c r="E13" i="2"/>
  <c r="E14" i="2" s="1"/>
  <c r="E19" i="2"/>
  <c r="E20" i="2" s="1"/>
  <c r="E22" i="2"/>
  <c r="E23" i="2" s="1"/>
  <c r="E16" i="2"/>
  <c r="B19" i="2"/>
  <c r="B16" i="2"/>
  <c r="B13" i="3" l="1"/>
  <c r="I23" i="2"/>
  <c r="I17" i="2"/>
  <c r="I20" i="2"/>
  <c r="I25" i="2" l="1"/>
  <c r="B17" i="2" l="1"/>
  <c r="B13" i="2"/>
  <c r="B14" i="2" s="1"/>
  <c r="B8" i="2"/>
  <c r="B3" i="2"/>
  <c r="E17" i="2"/>
  <c r="E8" i="2"/>
  <c r="E9" i="2" s="1"/>
  <c r="E3" i="2"/>
  <c r="E6" i="2" s="1"/>
  <c r="B20" i="2"/>
  <c r="F20" i="2" l="1"/>
  <c r="E4" i="2"/>
  <c r="F9" i="2"/>
  <c r="E11" i="2"/>
  <c r="C20" i="2"/>
  <c r="B11" i="2"/>
  <c r="C17" i="2" s="1"/>
  <c r="B6" i="2"/>
  <c r="F6" i="2" l="1"/>
  <c r="F23" i="2"/>
  <c r="F17" i="2"/>
  <c r="F11" i="2"/>
  <c r="B9" i="2"/>
  <c r="C9" i="2" s="1"/>
  <c r="B4" i="2"/>
  <c r="C6" i="2" s="1"/>
  <c r="F25" i="2" l="1"/>
  <c r="C11" i="2"/>
  <c r="C25" i="2" s="1"/>
  <c r="B11" i="3"/>
  <c r="B12" i="3" s="1"/>
</calcChain>
</file>

<file path=xl/comments1.xml><?xml version="1.0" encoding="utf-8"?>
<comments xmlns="http://schemas.openxmlformats.org/spreadsheetml/2006/main">
  <authors>
    <author>Jean-Claude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Choisir le grade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dans la liste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Choisir l'échelon dans la liste.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Entrer la date au format: jj/mm/aaaa</t>
        </r>
      </text>
    </comment>
  </commentList>
</comments>
</file>

<file path=xl/sharedStrings.xml><?xml version="1.0" encoding="utf-8"?>
<sst xmlns="http://schemas.openxmlformats.org/spreadsheetml/2006/main" count="65" uniqueCount="51">
  <si>
    <t>CN</t>
  </si>
  <si>
    <t>HC</t>
  </si>
  <si>
    <t>Classe normale</t>
  </si>
  <si>
    <t>échelon</t>
  </si>
  <si>
    <t>Brut juillet 2016</t>
  </si>
  <si>
    <t>Brut janvier 2017</t>
  </si>
  <si>
    <t>indice janvier 2017</t>
  </si>
  <si>
    <t>Brut février 2017</t>
  </si>
  <si>
    <t>Brut Janvier 2018</t>
  </si>
  <si>
    <t>indice janvier 2018</t>
  </si>
  <si>
    <t>indice janvier 2019</t>
  </si>
  <si>
    <t>Brut janvier 2019</t>
  </si>
  <si>
    <t>Hors Classe</t>
  </si>
  <si>
    <t>indice janvier 2020</t>
  </si>
  <si>
    <t>Brut janvier 2020</t>
  </si>
  <si>
    <t>Gain de salaire</t>
  </si>
  <si>
    <t>Total</t>
  </si>
  <si>
    <t>CE</t>
  </si>
  <si>
    <t>5 HEA1</t>
  </si>
  <si>
    <t>5 HEA2</t>
  </si>
  <si>
    <t>5 HEA3</t>
  </si>
  <si>
    <t>Classe exceptionnelle</t>
  </si>
  <si>
    <t>indice septembre 2017</t>
  </si>
  <si>
    <t>Brut septembre 2017</t>
  </si>
  <si>
    <t>Reclassement de septembre 2017</t>
  </si>
  <si>
    <t>Classe</t>
  </si>
  <si>
    <t>Classe Normale</t>
  </si>
  <si>
    <t>Ancienneté dans l'échelon</t>
  </si>
  <si>
    <t>ACN</t>
  </si>
  <si>
    <t>Nouvel échelon</t>
  </si>
  <si>
    <t>ACHC</t>
  </si>
  <si>
    <t>Brut janvier 2010</t>
  </si>
  <si>
    <t>indice janvier 2010</t>
  </si>
  <si>
    <t>Date d'effet</t>
  </si>
  <si>
    <t>Indice de l'échelon actuel</t>
  </si>
  <si>
    <t>Indice du nouvel échelon</t>
  </si>
  <si>
    <t>Traitement brut</t>
  </si>
  <si>
    <t>Nouveau traitement brut</t>
  </si>
  <si>
    <t>L'évolution des traitements consécutive à la mise en place du PPCR est consultable dans l'onglet "Traitements"</t>
  </si>
  <si>
    <t>Choisissez seulement votre échelon dans la liste déroulante</t>
  </si>
  <si>
    <t>© Jean-Claude RENAUD 2017</t>
  </si>
  <si>
    <t>Date de passage à cet échelon (dernière promotion)</t>
  </si>
  <si>
    <t>Jours</t>
  </si>
  <si>
    <t>Echelon AC</t>
  </si>
  <si>
    <t>Echelon ANC</t>
  </si>
  <si>
    <t>Ancienneté</t>
  </si>
  <si>
    <t>aucune</t>
  </si>
  <si>
    <t>Acienneté conservée **</t>
  </si>
  <si>
    <t>** Le calculateur ne tient pas compte des situations inexistantes (ex: non-prise en compte de la dernière promotion)</t>
  </si>
  <si>
    <t>Echelon détenu au 31août 2017 *</t>
  </si>
  <si>
    <r>
      <t xml:space="preserve">* Retrouvez votre échelon et votre dernière promotion en consultant </t>
    </r>
    <r>
      <rPr>
        <b/>
        <i/>
        <sz val="14"/>
        <color theme="1"/>
        <rFont val="Calibri"/>
        <family val="2"/>
        <scheme val="minor"/>
      </rPr>
      <t>iProf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</si>
</sst>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40C]d\ mmmm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7" fillId="0" borderId="0" xfId="0" applyFont="1"/>
    <xf numFmtId="0" fontId="7" fillId="0" borderId="1" xfId="0" applyFont="1" applyBorder="1"/>
    <xf numFmtId="0" fontId="6" fillId="5" borderId="0" xfId="0" applyFont="1" applyFill="1"/>
    <xf numFmtId="0" fontId="6" fillId="5" borderId="1" xfId="0" applyFont="1" applyFill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4" fontId="0" fillId="0" borderId="1" xfId="1" applyFont="1" applyBorder="1"/>
    <xf numFmtId="44" fontId="5" fillId="0" borderId="1" xfId="1" applyFont="1" applyBorder="1"/>
    <xf numFmtId="44" fontId="14" fillId="0" borderId="1" xfId="1" applyFont="1" applyBorder="1"/>
    <xf numFmtId="0" fontId="13" fillId="6" borderId="0" xfId="0" applyFont="1" applyFill="1" applyBorder="1"/>
    <xf numFmtId="0" fontId="0" fillId="0" borderId="1" xfId="0" applyBorder="1"/>
    <xf numFmtId="0" fontId="2" fillId="0" borderId="1" xfId="0" applyFont="1" applyBorder="1"/>
    <xf numFmtId="44" fontId="3" fillId="0" borderId="1" xfId="0" applyNumberFormat="1" applyFont="1" applyBorder="1"/>
    <xf numFmtId="0" fontId="2" fillId="0" borderId="1" xfId="0" applyFont="1" applyBorder="1" applyAlignment="1">
      <alignment horizontal="right"/>
    </xf>
    <xf numFmtId="4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0" fillId="0" borderId="0" xfId="0" applyBorder="1"/>
    <xf numFmtId="0" fontId="17" fillId="0" borderId="0" xfId="0" applyFont="1"/>
    <xf numFmtId="0" fontId="2" fillId="9" borderId="1" xfId="0" applyFont="1" applyFill="1" applyBorder="1"/>
    <xf numFmtId="0" fontId="2" fillId="0" borderId="9" xfId="0" applyFont="1" applyBorder="1"/>
    <xf numFmtId="44" fontId="0" fillId="0" borderId="9" xfId="1" applyFont="1" applyBorder="1"/>
    <xf numFmtId="44" fontId="3" fillId="0" borderId="9" xfId="0" applyNumberFormat="1" applyFont="1" applyBorder="1"/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14" fontId="0" fillId="0" borderId="0" xfId="0" applyNumberFormat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7" fillId="0" borderId="0" xfId="0" applyFont="1" applyAlignment="1">
      <alignment vertical="top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17</xdr:row>
      <xdr:rowOff>133350</xdr:rowOff>
    </xdr:from>
    <xdr:to>
      <xdr:col>0</xdr:col>
      <xdr:colOff>1524353</xdr:colOff>
      <xdr:row>21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420136B-CBEB-432D-B68B-BCA382C8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933825"/>
          <a:ext cx="1257653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27</xdr:row>
      <xdr:rowOff>104775</xdr:rowOff>
    </xdr:from>
    <xdr:to>
      <xdr:col>0</xdr:col>
      <xdr:colOff>1391003</xdr:colOff>
      <xdr:row>31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CAEE479-76C6-4B39-8A2D-64C450F98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657725"/>
          <a:ext cx="1257653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30"/>
  <sheetViews>
    <sheetView workbookViewId="0">
      <selection activeCell="B25" sqref="B25"/>
    </sheetView>
  </sheetViews>
  <sheetFormatPr baseColWidth="10" defaultRowHeight="15" x14ac:dyDescent="0.25"/>
  <sheetData>
    <row r="1" spans="1:18" x14ac:dyDescent="0.25">
      <c r="A1" t="s">
        <v>0</v>
      </c>
      <c r="B1" s="1">
        <v>40179</v>
      </c>
      <c r="C1" s="1">
        <v>42736</v>
      </c>
      <c r="D1" s="1">
        <v>42979</v>
      </c>
      <c r="E1" s="1">
        <v>43101</v>
      </c>
      <c r="F1" s="1">
        <v>43466</v>
      </c>
      <c r="G1" t="s">
        <v>1</v>
      </c>
      <c r="H1" s="1">
        <v>40179</v>
      </c>
      <c r="I1" s="1">
        <v>42736</v>
      </c>
      <c r="J1" s="1">
        <v>42979</v>
      </c>
      <c r="K1" s="1">
        <v>43101</v>
      </c>
      <c r="L1" s="1">
        <v>43466</v>
      </c>
      <c r="M1" s="1">
        <v>43831</v>
      </c>
      <c r="N1" t="s">
        <v>17</v>
      </c>
      <c r="O1" s="1">
        <v>42979</v>
      </c>
      <c r="P1" s="1">
        <v>43101</v>
      </c>
      <c r="Q1" s="1">
        <v>43466</v>
      </c>
      <c r="R1" s="1">
        <v>43831</v>
      </c>
    </row>
    <row r="2" spans="1:18" x14ac:dyDescent="0.25">
      <c r="A2">
        <v>1</v>
      </c>
      <c r="B2">
        <v>349</v>
      </c>
      <c r="C2">
        <v>353</v>
      </c>
      <c r="D2">
        <v>353</v>
      </c>
      <c r="E2">
        <v>388</v>
      </c>
      <c r="F2">
        <v>390</v>
      </c>
      <c r="G2">
        <v>1</v>
      </c>
      <c r="H2">
        <v>495</v>
      </c>
      <c r="I2">
        <v>516</v>
      </c>
      <c r="J2">
        <v>578</v>
      </c>
      <c r="K2">
        <v>583</v>
      </c>
      <c r="L2">
        <v>590</v>
      </c>
      <c r="M2">
        <v>590</v>
      </c>
      <c r="N2" s="2">
        <v>1</v>
      </c>
      <c r="O2">
        <v>690</v>
      </c>
      <c r="P2">
        <v>695</v>
      </c>
      <c r="Q2">
        <v>695</v>
      </c>
      <c r="R2">
        <v>695</v>
      </c>
    </row>
    <row r="3" spans="1:18" x14ac:dyDescent="0.25">
      <c r="A3">
        <v>2</v>
      </c>
      <c r="B3">
        <v>376</v>
      </c>
      <c r="C3">
        <v>383</v>
      </c>
      <c r="D3">
        <v>383</v>
      </c>
      <c r="E3">
        <v>441</v>
      </c>
      <c r="F3">
        <v>441</v>
      </c>
      <c r="G3">
        <v>2</v>
      </c>
      <c r="H3">
        <v>560</v>
      </c>
      <c r="I3">
        <v>570</v>
      </c>
      <c r="J3">
        <v>611</v>
      </c>
      <c r="K3">
        <v>616</v>
      </c>
      <c r="L3">
        <v>624</v>
      </c>
      <c r="M3">
        <v>624</v>
      </c>
      <c r="N3" s="2">
        <v>2</v>
      </c>
      <c r="O3">
        <v>730</v>
      </c>
      <c r="P3">
        <v>735</v>
      </c>
      <c r="Q3">
        <v>735</v>
      </c>
      <c r="R3">
        <v>735</v>
      </c>
    </row>
    <row r="4" spans="1:18" x14ac:dyDescent="0.25">
      <c r="A4">
        <v>3</v>
      </c>
      <c r="B4">
        <v>432</v>
      </c>
      <c r="C4">
        <v>440</v>
      </c>
      <c r="D4">
        <v>440</v>
      </c>
      <c r="E4">
        <v>445</v>
      </c>
      <c r="F4">
        <v>448</v>
      </c>
      <c r="G4">
        <v>3</v>
      </c>
      <c r="H4">
        <v>601</v>
      </c>
      <c r="I4">
        <v>611</v>
      </c>
      <c r="J4">
        <v>652</v>
      </c>
      <c r="K4">
        <v>657</v>
      </c>
      <c r="L4">
        <v>668</v>
      </c>
      <c r="M4">
        <v>668</v>
      </c>
      <c r="N4" s="2">
        <v>3</v>
      </c>
      <c r="O4">
        <v>770</v>
      </c>
      <c r="P4">
        <v>775</v>
      </c>
      <c r="Q4">
        <v>775</v>
      </c>
      <c r="R4">
        <v>775</v>
      </c>
    </row>
    <row r="5" spans="1:18" x14ac:dyDescent="0.25">
      <c r="A5">
        <v>4</v>
      </c>
      <c r="B5">
        <v>445</v>
      </c>
      <c r="C5">
        <v>453</v>
      </c>
      <c r="D5">
        <v>453</v>
      </c>
      <c r="E5">
        <v>458</v>
      </c>
      <c r="F5">
        <v>461</v>
      </c>
      <c r="G5">
        <v>4</v>
      </c>
      <c r="H5">
        <v>642</v>
      </c>
      <c r="I5">
        <v>652</v>
      </c>
      <c r="J5">
        <v>705</v>
      </c>
      <c r="K5">
        <v>710</v>
      </c>
      <c r="L5">
        <v>715</v>
      </c>
      <c r="M5">
        <v>715</v>
      </c>
      <c r="N5" s="2">
        <v>4</v>
      </c>
      <c r="O5">
        <v>825</v>
      </c>
      <c r="P5">
        <v>830</v>
      </c>
      <c r="Q5">
        <v>830</v>
      </c>
      <c r="R5">
        <v>830</v>
      </c>
    </row>
    <row r="6" spans="1:18" x14ac:dyDescent="0.25">
      <c r="A6">
        <v>5</v>
      </c>
      <c r="B6">
        <v>458</v>
      </c>
      <c r="C6">
        <v>466</v>
      </c>
      <c r="D6">
        <v>466</v>
      </c>
      <c r="E6">
        <v>471</v>
      </c>
      <c r="F6">
        <v>476</v>
      </c>
      <c r="G6">
        <v>5</v>
      </c>
      <c r="H6">
        <v>695</v>
      </c>
      <c r="I6">
        <v>705</v>
      </c>
      <c r="J6">
        <v>751</v>
      </c>
      <c r="K6">
        <v>756</v>
      </c>
      <c r="L6">
        <v>759</v>
      </c>
      <c r="M6">
        <v>759</v>
      </c>
      <c r="N6" s="2" t="s">
        <v>18</v>
      </c>
      <c r="O6">
        <v>890</v>
      </c>
      <c r="P6">
        <v>890</v>
      </c>
      <c r="Q6">
        <v>890</v>
      </c>
      <c r="R6">
        <v>890</v>
      </c>
    </row>
    <row r="7" spans="1:18" x14ac:dyDescent="0.25">
      <c r="A7">
        <v>6</v>
      </c>
      <c r="B7">
        <v>467</v>
      </c>
      <c r="C7">
        <v>478</v>
      </c>
      <c r="D7">
        <v>478</v>
      </c>
      <c r="E7">
        <v>483</v>
      </c>
      <c r="F7">
        <v>492</v>
      </c>
      <c r="G7">
        <v>6</v>
      </c>
      <c r="H7">
        <v>741</v>
      </c>
      <c r="I7">
        <v>751</v>
      </c>
      <c r="J7">
        <v>793</v>
      </c>
      <c r="K7">
        <v>798</v>
      </c>
      <c r="L7">
        <v>806</v>
      </c>
      <c r="M7">
        <v>806</v>
      </c>
      <c r="N7" s="2" t="s">
        <v>19</v>
      </c>
      <c r="O7">
        <v>925</v>
      </c>
      <c r="P7">
        <v>925</v>
      </c>
      <c r="Q7">
        <v>925</v>
      </c>
      <c r="R7">
        <v>925</v>
      </c>
    </row>
    <row r="8" spans="1:18" x14ac:dyDescent="0.25">
      <c r="A8">
        <v>7</v>
      </c>
      <c r="B8">
        <v>495</v>
      </c>
      <c r="C8">
        <v>506</v>
      </c>
      <c r="D8">
        <v>506</v>
      </c>
      <c r="E8">
        <v>511</v>
      </c>
      <c r="F8">
        <v>519</v>
      </c>
      <c r="G8">
        <v>7</v>
      </c>
      <c r="H8">
        <v>783</v>
      </c>
      <c r="I8">
        <v>793</v>
      </c>
      <c r="M8">
        <v>821</v>
      </c>
      <c r="N8" s="2" t="s">
        <v>20</v>
      </c>
      <c r="O8">
        <v>972</v>
      </c>
      <c r="P8">
        <v>972</v>
      </c>
      <c r="Q8">
        <v>972</v>
      </c>
      <c r="R8">
        <v>972</v>
      </c>
    </row>
    <row r="9" spans="1:18" x14ac:dyDescent="0.25">
      <c r="A9">
        <v>8</v>
      </c>
      <c r="B9">
        <v>531</v>
      </c>
      <c r="C9">
        <v>542</v>
      </c>
      <c r="D9">
        <v>542</v>
      </c>
      <c r="E9">
        <v>547</v>
      </c>
      <c r="F9">
        <v>557</v>
      </c>
    </row>
    <row r="10" spans="1:18" x14ac:dyDescent="0.25">
      <c r="A10">
        <v>9</v>
      </c>
      <c r="B10">
        <v>567</v>
      </c>
      <c r="C10">
        <v>578</v>
      </c>
      <c r="D10">
        <v>578</v>
      </c>
      <c r="E10">
        <v>583</v>
      </c>
      <c r="F10">
        <v>590</v>
      </c>
    </row>
    <row r="11" spans="1:18" x14ac:dyDescent="0.25">
      <c r="A11">
        <v>10</v>
      </c>
      <c r="B11">
        <v>612</v>
      </c>
      <c r="C11">
        <v>620</v>
      </c>
      <c r="D11">
        <v>620</v>
      </c>
      <c r="E11">
        <v>625</v>
      </c>
      <c r="F11">
        <v>629</v>
      </c>
    </row>
    <row r="12" spans="1:18" x14ac:dyDescent="0.25">
      <c r="A12">
        <v>11</v>
      </c>
      <c r="B12">
        <v>658</v>
      </c>
      <c r="C12">
        <v>664</v>
      </c>
      <c r="D12">
        <v>664</v>
      </c>
      <c r="E12">
        <v>669</v>
      </c>
      <c r="F12">
        <v>673</v>
      </c>
    </row>
    <row r="16" spans="1:18" x14ac:dyDescent="0.25">
      <c r="A16" t="s">
        <v>26</v>
      </c>
    </row>
    <row r="17" spans="1:11" x14ac:dyDescent="0.25">
      <c r="A17" t="s">
        <v>12</v>
      </c>
    </row>
    <row r="19" spans="1:11" x14ac:dyDescent="0.25">
      <c r="A19" t="s">
        <v>28</v>
      </c>
      <c r="B19" t="s">
        <v>42</v>
      </c>
      <c r="C19" t="s">
        <v>43</v>
      </c>
      <c r="D19" t="s">
        <v>44</v>
      </c>
      <c r="F19" t="s">
        <v>30</v>
      </c>
      <c r="G19" t="s">
        <v>42</v>
      </c>
      <c r="H19" t="s">
        <v>43</v>
      </c>
      <c r="I19" t="s">
        <v>45</v>
      </c>
      <c r="J19" t="s">
        <v>44</v>
      </c>
      <c r="K19" t="s">
        <v>45</v>
      </c>
    </row>
    <row r="20" spans="1:11" x14ac:dyDescent="0.25">
      <c r="A20">
        <v>1</v>
      </c>
      <c r="B20">
        <v>10000</v>
      </c>
      <c r="C20">
        <v>1</v>
      </c>
      <c r="D20">
        <v>1</v>
      </c>
      <c r="F20">
        <v>1</v>
      </c>
      <c r="G20">
        <v>730</v>
      </c>
      <c r="H20">
        <v>1</v>
      </c>
      <c r="I20" t="str">
        <f>Reclassement!$B$7</f>
        <v>1 année(s), 0 mois, 0 jour(s).</v>
      </c>
      <c r="J20">
        <v>2</v>
      </c>
      <c r="K20" t="s">
        <v>46</v>
      </c>
    </row>
    <row r="21" spans="1:11" x14ac:dyDescent="0.25">
      <c r="A21">
        <v>2</v>
      </c>
      <c r="B21">
        <v>273</v>
      </c>
      <c r="C21">
        <v>2</v>
      </c>
      <c r="D21">
        <v>3</v>
      </c>
      <c r="F21">
        <v>2</v>
      </c>
      <c r="G21">
        <v>730</v>
      </c>
      <c r="H21">
        <v>1</v>
      </c>
      <c r="I21" t="str">
        <f>Reclassement!$B$7</f>
        <v>1 année(s), 0 mois, 0 jour(s).</v>
      </c>
      <c r="J21">
        <v>2</v>
      </c>
      <c r="K21" t="s">
        <v>46</v>
      </c>
    </row>
    <row r="22" spans="1:11" x14ac:dyDescent="0.25">
      <c r="A22">
        <v>3</v>
      </c>
      <c r="B22">
        <v>364</v>
      </c>
      <c r="C22">
        <v>3</v>
      </c>
      <c r="D22">
        <v>4</v>
      </c>
      <c r="F22">
        <v>3</v>
      </c>
      <c r="G22">
        <v>730</v>
      </c>
      <c r="H22">
        <v>2</v>
      </c>
      <c r="I22" t="str">
        <f>Reclassement!$B$7</f>
        <v>1 année(s), 0 mois, 0 jour(s).</v>
      </c>
      <c r="J22">
        <v>3</v>
      </c>
      <c r="K22" t="s">
        <v>46</v>
      </c>
    </row>
    <row r="23" spans="1:11" x14ac:dyDescent="0.25">
      <c r="A23">
        <v>4</v>
      </c>
      <c r="B23">
        <v>730</v>
      </c>
      <c r="C23">
        <v>4</v>
      </c>
      <c r="D23">
        <v>5</v>
      </c>
      <c r="F23">
        <v>4</v>
      </c>
      <c r="G23">
        <v>10000</v>
      </c>
      <c r="H23">
        <v>3</v>
      </c>
      <c r="I23" t="str">
        <f>Reclassement!$B$7</f>
        <v>1 année(s), 0 mois, 0 jour(s).</v>
      </c>
      <c r="J23">
        <v>3</v>
      </c>
      <c r="K23" t="str">
        <f>Reclassement!$B$7</f>
        <v>1 année(s), 0 mois, 0 jour(s).</v>
      </c>
    </row>
    <row r="24" spans="1:11" x14ac:dyDescent="0.25">
      <c r="A24">
        <v>5</v>
      </c>
      <c r="B24">
        <v>914</v>
      </c>
      <c r="C24">
        <v>5</v>
      </c>
      <c r="D24">
        <v>6</v>
      </c>
      <c r="F24">
        <v>5</v>
      </c>
      <c r="G24">
        <v>914</v>
      </c>
      <c r="H24">
        <v>4</v>
      </c>
      <c r="I24" t="str">
        <f>Reclassement!$B$7</f>
        <v>1 année(s), 0 mois, 0 jour(s).</v>
      </c>
      <c r="J24">
        <v>5</v>
      </c>
      <c r="K24" t="s">
        <v>46</v>
      </c>
    </row>
    <row r="25" spans="1:11" x14ac:dyDescent="0.25">
      <c r="A25">
        <v>6</v>
      </c>
      <c r="B25">
        <v>1095</v>
      </c>
      <c r="C25">
        <v>6</v>
      </c>
      <c r="D25">
        <v>7</v>
      </c>
      <c r="F25">
        <v>6</v>
      </c>
      <c r="G25">
        <v>10000</v>
      </c>
      <c r="H25">
        <v>5</v>
      </c>
      <c r="I25" t="str">
        <f>Reclassement!$B$7</f>
        <v>1 année(s), 0 mois, 0 jour(s).</v>
      </c>
      <c r="J25">
        <v>5</v>
      </c>
      <c r="K25" t="str">
        <f>Reclassement!$B$7</f>
        <v>1 année(s), 0 mois, 0 jour(s).</v>
      </c>
    </row>
    <row r="26" spans="1:11" x14ac:dyDescent="0.25">
      <c r="A26">
        <v>7</v>
      </c>
      <c r="B26">
        <v>1095</v>
      </c>
      <c r="C26">
        <v>7</v>
      </c>
      <c r="D26">
        <v>8</v>
      </c>
      <c r="F26">
        <v>7</v>
      </c>
      <c r="G26">
        <v>10000</v>
      </c>
      <c r="H26">
        <v>6</v>
      </c>
      <c r="I26" t="str">
        <f>Reclassement!$B$7</f>
        <v>1 année(s), 0 mois, 0 jour(s).</v>
      </c>
      <c r="J26">
        <v>6</v>
      </c>
      <c r="K26" t="str">
        <f>Reclassement!$B$7</f>
        <v>1 année(s), 0 mois, 0 jour(s).</v>
      </c>
    </row>
    <row r="27" spans="1:11" x14ac:dyDescent="0.25">
      <c r="A27">
        <v>8</v>
      </c>
      <c r="B27">
        <v>1279</v>
      </c>
      <c r="C27">
        <v>8</v>
      </c>
      <c r="D27">
        <v>9</v>
      </c>
    </row>
    <row r="28" spans="1:11" x14ac:dyDescent="0.25">
      <c r="A28">
        <v>9</v>
      </c>
      <c r="B28">
        <v>1460</v>
      </c>
      <c r="C28">
        <v>9</v>
      </c>
      <c r="D28">
        <v>10</v>
      </c>
    </row>
    <row r="29" spans="1:11" x14ac:dyDescent="0.25">
      <c r="A29">
        <v>10</v>
      </c>
      <c r="B29">
        <v>1460</v>
      </c>
      <c r="C29">
        <v>10</v>
      </c>
      <c r="D29">
        <v>11</v>
      </c>
    </row>
    <row r="30" spans="1:11" x14ac:dyDescent="0.25">
      <c r="A30">
        <v>11</v>
      </c>
      <c r="B30">
        <v>10000</v>
      </c>
      <c r="C30">
        <v>11</v>
      </c>
      <c r="D30">
        <v>11</v>
      </c>
    </row>
  </sheetData>
  <sheetProtection algorithmName="SHA-512" hashValue="y+zeeSnax/0geoxF9RCxKuwHOyExQQ+V9EDcoVuvLlzcJ9FLWWExtTy8Rpj9iiaxQHM/GOhceRMPVyejNmHpKA==" saltValue="rmbyRqvheD/LWkvTmGT48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0000"/>
  </sheetPr>
  <dimension ref="A1:F22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60.7109375" customWidth="1"/>
    <col min="2" max="2" width="37.85546875" customWidth="1"/>
    <col min="4" max="4" width="8.28515625" hidden="1" customWidth="1"/>
    <col min="5" max="5" width="11.42578125" customWidth="1"/>
  </cols>
  <sheetData>
    <row r="1" spans="1:6" ht="24.75" thickTop="1" thickBot="1" x14ac:dyDescent="0.4">
      <c r="A1" s="43" t="s">
        <v>24</v>
      </c>
      <c r="B1" s="44"/>
      <c r="D1" s="41">
        <f>IF(B4="Hors Classe",VLOOKUP(B5,Feuil1!F20:H26,2,FALSE),VLOOKUP(B5,Feuil1!A20:D30,2,FALSE))</f>
        <v>10000</v>
      </c>
    </row>
    <row r="2" spans="1:6" ht="19.5" thickTop="1" x14ac:dyDescent="0.3">
      <c r="A2" s="6" t="s">
        <v>33</v>
      </c>
      <c r="B2" s="10">
        <v>42979</v>
      </c>
      <c r="C2" s="4"/>
      <c r="D2" s="41">
        <f>B2-B6</f>
        <v>365</v>
      </c>
    </row>
    <row r="3" spans="1:6" ht="18.75" x14ac:dyDescent="0.3">
      <c r="A3" s="7"/>
      <c r="B3" s="5"/>
      <c r="C3" s="4"/>
    </row>
    <row r="4" spans="1:6" ht="18.75" x14ac:dyDescent="0.3">
      <c r="A4" s="7" t="s">
        <v>25</v>
      </c>
      <c r="B4" s="37" t="s">
        <v>26</v>
      </c>
      <c r="C4" s="4"/>
    </row>
    <row r="5" spans="1:6" ht="18.75" x14ac:dyDescent="0.3">
      <c r="A5" s="7" t="s">
        <v>49</v>
      </c>
      <c r="B5" s="37">
        <v>1</v>
      </c>
      <c r="C5" s="4"/>
    </row>
    <row r="6" spans="1:6" ht="18.75" x14ac:dyDescent="0.3">
      <c r="A6" s="7" t="s">
        <v>41</v>
      </c>
      <c r="B6" s="38">
        <v>42614</v>
      </c>
      <c r="C6" s="4"/>
    </row>
    <row r="7" spans="1:6" ht="18.75" x14ac:dyDescent="0.3">
      <c r="A7" s="7" t="s">
        <v>27</v>
      </c>
      <c r="B7" s="5" t="str">
        <f>DATEDIF(B6,B2,"Y")&amp;" année(s), "&amp;DATEDIF(B6,B2,"YM")&amp;" mois, "&amp;DATEDIF(B6,B2,"MD")&amp;" jour(s)."</f>
        <v>1 année(s), 0 mois, 0 jour(s).</v>
      </c>
      <c r="C7" s="4"/>
      <c r="F7" s="42"/>
    </row>
    <row r="8" spans="1:6" ht="18.75" x14ac:dyDescent="0.3">
      <c r="A8" s="7" t="s">
        <v>34</v>
      </c>
      <c r="B8" s="8">
        <f>IF(B4="Hors Classe",(VLOOKUP(B5,Feuil1!G2:M8,3,FALSE)),(VLOOKUP(B5,Feuil1!A2:F12,4,FALSE)))</f>
        <v>353</v>
      </c>
      <c r="C8" s="4"/>
    </row>
    <row r="9" spans="1:6" ht="18.75" x14ac:dyDescent="0.3">
      <c r="A9" s="7" t="s">
        <v>36</v>
      </c>
      <c r="B9" s="12">
        <f>5623.23/1200*B8</f>
        <v>1654.166825</v>
      </c>
      <c r="C9" s="4"/>
    </row>
    <row r="10" spans="1:6" ht="18.75" x14ac:dyDescent="0.3">
      <c r="A10" s="7" t="s">
        <v>29</v>
      </c>
      <c r="B10" s="9">
        <f>IF(B4="Hors Classe",IF(D1&lt;D2,VLOOKUP(B5,Feuil1!F20:J26,5,FALSE),VLOOKUP(B5,Feuil1!F20:J26,3,FALSE)),IF(D1&lt;D2,VLOOKUP(B5,Feuil1!A20:D30,4,FALSE),VLOOKUP(B5,Feuil1!A20:D30,3,FALSE)))</f>
        <v>1</v>
      </c>
      <c r="C10" s="4"/>
    </row>
    <row r="11" spans="1:6" ht="18.75" x14ac:dyDescent="0.3">
      <c r="A11" s="7" t="s">
        <v>35</v>
      </c>
      <c r="B11" s="8">
        <f>IF(B4="Hors Classe",VLOOKUP(B10,Feuil1!G2:M8,4,FALSE),VLOOKUP(B10,Feuil1!A2:F14,4,FALSE))</f>
        <v>353</v>
      </c>
      <c r="C11" s="4"/>
    </row>
    <row r="12" spans="1:6" ht="18.75" x14ac:dyDescent="0.3">
      <c r="A12" s="7" t="s">
        <v>37</v>
      </c>
      <c r="B12" s="13">
        <f>5623.23/1200*B11</f>
        <v>1654.166825</v>
      </c>
      <c r="C12" s="4"/>
    </row>
    <row r="13" spans="1:6" ht="18.75" x14ac:dyDescent="0.3">
      <c r="A13" s="7" t="s">
        <v>47</v>
      </c>
      <c r="B13" s="5" t="str">
        <f>IF(B4="Hors Classe",IF(D1&lt;D2,VLOOKUP(B5,Feuil1!F20:K26,6,FALSE),VLOOKUP(B5,Feuil1!F20:K26,4,FALSE)),IF(B10&gt;B5,"aucune",B7))</f>
        <v>1 année(s), 0 mois, 0 jour(s).</v>
      </c>
      <c r="C13" s="4"/>
    </row>
    <row r="15" spans="1:6" ht="18.75" x14ac:dyDescent="0.25">
      <c r="A15" s="45" t="s">
        <v>50</v>
      </c>
    </row>
    <row r="16" spans="1:6" ht="28.5" customHeight="1" x14ac:dyDescent="0.25">
      <c r="A16" s="45" t="s">
        <v>48</v>
      </c>
    </row>
    <row r="17" spans="1:1" ht="18.75" x14ac:dyDescent="0.3">
      <c r="A17" s="14" t="s">
        <v>38</v>
      </c>
    </row>
    <row r="22" spans="1:1" x14ac:dyDescent="0.25">
      <c r="A22" s="3" t="s">
        <v>40</v>
      </c>
    </row>
  </sheetData>
  <sheetProtection algorithmName="SHA-512" hashValue="FkRe41a6BLLSBZR5L0VZoJZN/rwHtwxU/HTZiNcjqppoZR6WyJlUFRXfln2203dAg01qPRnzy/iINyjPyDrRgQ==" saltValue="tBl3+05nZo8fihSSG5lF8g==" spinCount="100000" sheet="1" selectLockedCells="1"/>
  <mergeCells count="1">
    <mergeCell ref="A1:B1"/>
  </mergeCells>
  <dataValidations count="2">
    <dataValidation type="list" allowBlank="1" showInputMessage="1" showErrorMessage="1" sqref="B4">
      <formula1>Classe</formula1>
    </dataValidation>
    <dataValidation type="list" allowBlank="1" showInputMessage="1" showErrorMessage="1" sqref="B5">
      <formula1>IF(B4="classe normale",CN,HC)</formula1>
    </dataValidation>
  </dataValidations>
  <pageMargins left="0.7" right="0.7" top="0.75" bottom="0.75" header="0.3" footer="0.3"/>
  <pageSetup paperSize="9" orientation="portrait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00B050"/>
  </sheetPr>
  <dimension ref="A1:I32"/>
  <sheetViews>
    <sheetView workbookViewId="0">
      <selection activeCell="B2" sqref="B2"/>
    </sheetView>
  </sheetViews>
  <sheetFormatPr baseColWidth="10" defaultRowHeight="15" x14ac:dyDescent="0.25"/>
  <cols>
    <col min="1" max="1" width="21.28515625" bestFit="1" customWidth="1"/>
    <col min="2" max="2" width="11.5703125" customWidth="1"/>
    <col min="3" max="3" width="9.85546875" customWidth="1"/>
    <col min="4" max="4" width="4.5703125" customWidth="1"/>
    <col min="5" max="5" width="10.7109375" customWidth="1"/>
    <col min="6" max="6" width="10.140625" customWidth="1"/>
    <col min="7" max="7" width="3.85546875" customWidth="1"/>
    <col min="8" max="8" width="14.140625" customWidth="1"/>
    <col min="9" max="9" width="10" customWidth="1"/>
  </cols>
  <sheetData>
    <row r="1" spans="1:9" ht="30.75" customHeight="1" x14ac:dyDescent="0.25">
      <c r="A1" s="15"/>
      <c r="B1" s="22" t="s">
        <v>2</v>
      </c>
      <c r="C1" s="22" t="s">
        <v>15</v>
      </c>
      <c r="D1" s="25"/>
      <c r="E1" s="23" t="s">
        <v>12</v>
      </c>
      <c r="F1" s="23" t="s">
        <v>15</v>
      </c>
      <c r="G1" s="25"/>
      <c r="H1" s="24" t="s">
        <v>21</v>
      </c>
      <c r="I1" s="24" t="s">
        <v>15</v>
      </c>
    </row>
    <row r="2" spans="1:9" x14ac:dyDescent="0.25">
      <c r="A2" s="33" t="s">
        <v>3</v>
      </c>
      <c r="B2" s="39">
        <v>1</v>
      </c>
      <c r="C2" s="20"/>
      <c r="D2" s="26"/>
      <c r="E2" s="40">
        <v>1</v>
      </c>
      <c r="F2" s="20"/>
      <c r="G2" s="26"/>
      <c r="H2" s="40">
        <v>1</v>
      </c>
      <c r="I2" s="15"/>
    </row>
    <row r="3" spans="1:9" x14ac:dyDescent="0.25">
      <c r="A3" s="16" t="s">
        <v>32</v>
      </c>
      <c r="B3" s="21">
        <f>VLOOKUP(B2,Feuil1!A2:F12,2,FALSE)</f>
        <v>349</v>
      </c>
      <c r="C3" s="15"/>
      <c r="D3" s="27"/>
      <c r="E3" s="21">
        <f>VLOOKUP(E2,Feuil1!G2:M8,2,FALSE)</f>
        <v>495</v>
      </c>
      <c r="F3" s="15"/>
      <c r="G3" s="27"/>
      <c r="H3" s="15"/>
      <c r="I3" s="15"/>
    </row>
    <row r="4" spans="1:9" x14ac:dyDescent="0.25">
      <c r="A4" s="16" t="s">
        <v>31</v>
      </c>
      <c r="B4" s="11">
        <f>5556.34/1200*B3</f>
        <v>1615.9688833333335</v>
      </c>
      <c r="C4" s="15"/>
      <c r="D4" s="27"/>
      <c r="E4" s="11">
        <f>5556.34/1200*E3</f>
        <v>2291.9902500000003</v>
      </c>
      <c r="F4" s="15"/>
      <c r="G4" s="27"/>
      <c r="H4" s="15"/>
      <c r="I4" s="15"/>
    </row>
    <row r="5" spans="1:9" s="31" customFormat="1" ht="7.5" customHeight="1" x14ac:dyDescent="0.25">
      <c r="A5" s="34"/>
      <c r="B5" s="35"/>
      <c r="C5" s="30"/>
      <c r="E5" s="35"/>
      <c r="F5" s="30"/>
      <c r="H5" s="30"/>
      <c r="I5" s="30"/>
    </row>
    <row r="6" spans="1:9" x14ac:dyDescent="0.25">
      <c r="A6" s="16" t="s">
        <v>4</v>
      </c>
      <c r="B6" s="11">
        <f>5589.69/1200*B3</f>
        <v>1625.6681749999998</v>
      </c>
      <c r="C6" s="17">
        <f>B6-B4</f>
        <v>9.6992916666663405</v>
      </c>
      <c r="D6" s="27"/>
      <c r="E6" s="11">
        <f>5589.69/1200*E3</f>
        <v>2305.7471249999999</v>
      </c>
      <c r="F6" s="17">
        <f>E6-E4</f>
        <v>13.756874999999582</v>
      </c>
      <c r="G6" s="27"/>
      <c r="H6" s="15"/>
      <c r="I6" s="15"/>
    </row>
    <row r="7" spans="1:9" s="31" customFormat="1" ht="6.75" customHeight="1" x14ac:dyDescent="0.25">
      <c r="A7" s="34"/>
      <c r="B7" s="35"/>
      <c r="C7" s="36"/>
      <c r="E7" s="35"/>
      <c r="F7" s="36"/>
      <c r="H7" s="30"/>
      <c r="I7" s="30"/>
    </row>
    <row r="8" spans="1:9" x14ac:dyDescent="0.25">
      <c r="A8" s="16" t="s">
        <v>6</v>
      </c>
      <c r="B8" s="21">
        <f>VLOOKUP(B2,Feuil1!A2:F12,3,FALSE)</f>
        <v>353</v>
      </c>
      <c r="C8" s="17"/>
      <c r="D8" s="27"/>
      <c r="E8" s="21">
        <f>VLOOKUP(E2,Feuil1!G2:M8,3,FALSE)</f>
        <v>516</v>
      </c>
      <c r="F8" s="17"/>
      <c r="G8" s="27"/>
      <c r="H8" s="15"/>
      <c r="I8" s="15"/>
    </row>
    <row r="9" spans="1:9" x14ac:dyDescent="0.25">
      <c r="A9" s="16" t="s">
        <v>5</v>
      </c>
      <c r="B9" s="11">
        <f>5589.69/1200*B8</f>
        <v>1644.3004749999998</v>
      </c>
      <c r="C9" s="17">
        <f>B9-B6</f>
        <v>18.632299999999987</v>
      </c>
      <c r="D9" s="27"/>
      <c r="E9" s="11">
        <f>5589.69/1200*E8</f>
        <v>2403.5666999999999</v>
      </c>
      <c r="F9" s="17">
        <f>E9-E6</f>
        <v>97.819574999999986</v>
      </c>
      <c r="G9" s="27"/>
      <c r="H9" s="15"/>
      <c r="I9" s="15"/>
    </row>
    <row r="10" spans="1:9" s="31" customFormat="1" ht="6.75" customHeight="1" x14ac:dyDescent="0.25">
      <c r="A10" s="34"/>
      <c r="B10" s="35"/>
      <c r="C10" s="36"/>
      <c r="E10" s="35"/>
      <c r="F10" s="36"/>
      <c r="H10" s="30"/>
      <c r="I10" s="30"/>
    </row>
    <row r="11" spans="1:9" x14ac:dyDescent="0.25">
      <c r="A11" s="16" t="s">
        <v>7</v>
      </c>
      <c r="B11" s="11">
        <f>5623.23/1200*B8</f>
        <v>1654.166825</v>
      </c>
      <c r="C11" s="17">
        <f>B11-B9</f>
        <v>9.8663500000002387</v>
      </c>
      <c r="D11" s="27"/>
      <c r="E11" s="11">
        <f>5623.23/1200*E8</f>
        <v>2417.9888999999998</v>
      </c>
      <c r="F11" s="17">
        <f>E11-E9</f>
        <v>14.422199999999975</v>
      </c>
      <c r="G11" s="27"/>
      <c r="H11" s="15"/>
      <c r="I11" s="15"/>
    </row>
    <row r="12" spans="1:9" s="31" customFormat="1" ht="6" customHeight="1" x14ac:dyDescent="0.25">
      <c r="A12" s="34"/>
      <c r="B12" s="35"/>
      <c r="C12" s="36"/>
      <c r="E12" s="35"/>
      <c r="F12" s="36"/>
      <c r="H12" s="30"/>
      <c r="I12" s="30"/>
    </row>
    <row r="13" spans="1:9" x14ac:dyDescent="0.25">
      <c r="A13" s="16" t="s">
        <v>22</v>
      </c>
      <c r="B13" s="21">
        <f>VLOOKUP(B2,Feuil1!A2:F12,4,FALSE)</f>
        <v>353</v>
      </c>
      <c r="C13" s="17"/>
      <c r="D13" s="27"/>
      <c r="E13" s="21">
        <f>IF(E2=7,"",VLOOKUP(E2,Feuil1!G2:M8,4,FALSE))</f>
        <v>578</v>
      </c>
      <c r="F13" s="17"/>
      <c r="G13" s="27"/>
      <c r="H13" s="21">
        <f>VLOOKUP(H2,Feuil1!N2:R8,2,FALSE)</f>
        <v>690</v>
      </c>
      <c r="I13" s="15"/>
    </row>
    <row r="14" spans="1:9" x14ac:dyDescent="0.25">
      <c r="A14" s="16" t="s">
        <v>23</v>
      </c>
      <c r="B14" s="11">
        <f>5623.23/1200*B13</f>
        <v>1654.166825</v>
      </c>
      <c r="C14" s="17"/>
      <c r="D14" s="27"/>
      <c r="E14" s="11">
        <f>IF(E2=7,"",5623.23/1200*E13)</f>
        <v>2708.5224499999999</v>
      </c>
      <c r="F14" s="17"/>
      <c r="G14" s="27"/>
      <c r="H14" s="11">
        <f>5623.23/1200*H13</f>
        <v>3233.35725</v>
      </c>
      <c r="I14" s="15"/>
    </row>
    <row r="15" spans="1:9" s="31" customFormat="1" ht="4.5" customHeight="1" x14ac:dyDescent="0.25">
      <c r="A15" s="34"/>
      <c r="B15" s="35"/>
      <c r="C15" s="36"/>
      <c r="E15" s="35"/>
      <c r="F15" s="36"/>
      <c r="H15" s="35"/>
      <c r="I15" s="30"/>
    </row>
    <row r="16" spans="1:9" x14ac:dyDescent="0.25">
      <c r="A16" s="16" t="s">
        <v>9</v>
      </c>
      <c r="B16" s="21">
        <f>VLOOKUP(B2,Feuil1!A2:E12,5,FALSE)</f>
        <v>388</v>
      </c>
      <c r="C16" s="17"/>
      <c r="D16" s="27"/>
      <c r="E16" s="21">
        <f>IF(E2=7,"",VLOOKUP(E2,Feuil1!G2:M8,5,FALSE))</f>
        <v>583</v>
      </c>
      <c r="F16" s="17"/>
      <c r="G16" s="27"/>
      <c r="H16" s="21">
        <f>VLOOKUP(H2,Feuil1!N2:R8,3,FALSE)</f>
        <v>695</v>
      </c>
      <c r="I16" s="15"/>
    </row>
    <row r="17" spans="1:9" x14ac:dyDescent="0.25">
      <c r="A17" s="16" t="s">
        <v>8</v>
      </c>
      <c r="B17" s="11">
        <f>5623.23/1200*B16</f>
        <v>1818.1777</v>
      </c>
      <c r="C17" s="17">
        <f>B17-B11</f>
        <v>164.01087499999994</v>
      </c>
      <c r="D17" s="27"/>
      <c r="E17" s="11">
        <f>IF(E2=7,"",5623.23/1200*E16)</f>
        <v>2731.9525749999998</v>
      </c>
      <c r="F17" s="17">
        <f>IF(E2=7,"",E17-E11)</f>
        <v>313.96367499999997</v>
      </c>
      <c r="G17" s="27"/>
      <c r="H17" s="11">
        <f>5623.23/1200*H16</f>
        <v>3256.7873749999999</v>
      </c>
      <c r="I17" s="17">
        <f>H17-H14</f>
        <v>23.430124999999862</v>
      </c>
    </row>
    <row r="18" spans="1:9" s="31" customFormat="1" ht="5.25" customHeight="1" x14ac:dyDescent="0.25">
      <c r="A18" s="34"/>
      <c r="B18" s="35"/>
      <c r="C18" s="36"/>
      <c r="E18" s="35"/>
      <c r="F18" s="36"/>
      <c r="H18" s="35"/>
      <c r="I18" s="36"/>
    </row>
    <row r="19" spans="1:9" x14ac:dyDescent="0.25">
      <c r="A19" s="16" t="s">
        <v>10</v>
      </c>
      <c r="B19" s="21">
        <f>VLOOKUP(B2,Feuil1!A2:F12,6,FALSE)</f>
        <v>390</v>
      </c>
      <c r="C19" s="15"/>
      <c r="D19" s="27"/>
      <c r="E19" s="21">
        <f>IF(E2=7,"",VLOOKUP(E2,Feuil1!G2:M8,6,FALSE))</f>
        <v>590</v>
      </c>
      <c r="F19" s="15"/>
      <c r="G19" s="27"/>
      <c r="H19" s="21">
        <f>VLOOKUP(H2,Feuil1!N2:R8,4,FALSE)</f>
        <v>695</v>
      </c>
      <c r="I19" s="15"/>
    </row>
    <row r="20" spans="1:9" x14ac:dyDescent="0.25">
      <c r="A20" s="16" t="s">
        <v>11</v>
      </c>
      <c r="B20" s="11">
        <f>5623.23/1200*B19</f>
        <v>1827.5497499999999</v>
      </c>
      <c r="C20" s="17">
        <f>B20-B17</f>
        <v>9.3720499999999447</v>
      </c>
      <c r="D20" s="27"/>
      <c r="E20" s="11">
        <f>IF(E2=7,"",5623.23/1200*E19)</f>
        <v>2764.7547500000001</v>
      </c>
      <c r="F20" s="17">
        <f>IF(E2=7,"",E20-E17)</f>
        <v>32.802175000000261</v>
      </c>
      <c r="G20" s="27"/>
      <c r="H20" s="11">
        <f>5623.23/1200*H19</f>
        <v>3256.7873749999999</v>
      </c>
      <c r="I20" s="17">
        <f>H20-H17</f>
        <v>0</v>
      </c>
    </row>
    <row r="21" spans="1:9" s="31" customFormat="1" ht="6" customHeight="1" x14ac:dyDescent="0.25">
      <c r="A21" s="34"/>
      <c r="B21" s="35"/>
      <c r="C21" s="36"/>
      <c r="E21" s="35"/>
      <c r="F21" s="36"/>
      <c r="H21" s="35"/>
      <c r="I21" s="36"/>
    </row>
    <row r="22" spans="1:9" x14ac:dyDescent="0.25">
      <c r="A22" s="16" t="s">
        <v>13</v>
      </c>
      <c r="B22" s="15"/>
      <c r="C22" s="15"/>
      <c r="D22" s="27"/>
      <c r="E22" s="21" t="str">
        <f>IF(E2=7,VLOOKUP(E2,Feuil1!G2:M8,7,FALSE),"")</f>
        <v/>
      </c>
      <c r="F22" s="15"/>
      <c r="G22" s="27"/>
      <c r="H22" s="21">
        <f>VLOOKUP(H2,Feuil1!N2:R8,4,FALSE)</f>
        <v>695</v>
      </c>
      <c r="I22" s="15"/>
    </row>
    <row r="23" spans="1:9" x14ac:dyDescent="0.25">
      <c r="A23" s="16" t="s">
        <v>14</v>
      </c>
      <c r="B23" s="15"/>
      <c r="C23" s="15"/>
      <c r="D23" s="27"/>
      <c r="E23" s="11" t="str">
        <f>IF(E2=7,5623.23/1200*E22,"")</f>
        <v/>
      </c>
      <c r="F23" s="17" t="str">
        <f>IF(E2&lt;7,"",E23-E11)</f>
        <v/>
      </c>
      <c r="G23" s="27"/>
      <c r="H23" s="11">
        <f>5623.23/1200*H22</f>
        <v>3256.7873749999999</v>
      </c>
      <c r="I23" s="17">
        <f>H23-H20</f>
        <v>0</v>
      </c>
    </row>
    <row r="24" spans="1:9" x14ac:dyDescent="0.25">
      <c r="A24" s="29"/>
      <c r="B24" s="30"/>
      <c r="C24" s="30"/>
      <c r="D24" s="31"/>
      <c r="E24" s="30"/>
      <c r="F24" s="30"/>
      <c r="G24" s="31"/>
      <c r="H24" s="30"/>
      <c r="I24" s="30"/>
    </row>
    <row r="25" spans="1:9" x14ac:dyDescent="0.25">
      <c r="A25" s="28"/>
      <c r="B25" s="18" t="s">
        <v>16</v>
      </c>
      <c r="C25" s="19">
        <f>SUM(C6:C20)</f>
        <v>211.58086666666645</v>
      </c>
      <c r="D25" s="27"/>
      <c r="E25" s="18" t="s">
        <v>16</v>
      </c>
      <c r="F25" s="17">
        <f>SUM(F6:F23)</f>
        <v>472.76449999999977</v>
      </c>
      <c r="G25" s="27"/>
      <c r="H25" s="18" t="s">
        <v>16</v>
      </c>
      <c r="I25" s="17">
        <f>SUM(I6:I23)</f>
        <v>23.430124999999862</v>
      </c>
    </row>
    <row r="27" spans="1:9" x14ac:dyDescent="0.25">
      <c r="A27" s="32" t="s">
        <v>39</v>
      </c>
      <c r="B27" s="32"/>
      <c r="C27" s="32"/>
      <c r="D27" s="32"/>
      <c r="E27" s="32"/>
    </row>
    <row r="32" spans="1:9" x14ac:dyDescent="0.25">
      <c r="A32" s="3" t="s">
        <v>40</v>
      </c>
    </row>
  </sheetData>
  <sheetProtection password="C4E8" sheet="1" objects="1" scenarios="1" selectLockedCells="1"/>
  <dataValidations count="3">
    <dataValidation type="list" allowBlank="1" showInputMessage="1" showErrorMessage="1" sqref="B2">
      <formula1>CN</formula1>
    </dataValidation>
    <dataValidation type="list" allowBlank="1" showInputMessage="1" showErrorMessage="1" sqref="E2">
      <formula1>HC</formula1>
    </dataValidation>
    <dataValidation type="list" allowBlank="1" showInputMessage="1" showErrorMessage="1" sqref="H2">
      <formula1>CE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Feuil1</vt:lpstr>
      <vt:lpstr>Reclassement</vt:lpstr>
      <vt:lpstr>Traitements</vt:lpstr>
      <vt:lpstr>ACN</vt:lpstr>
      <vt:lpstr>CE</vt:lpstr>
      <vt:lpstr>Classe</vt:lpstr>
      <vt:lpstr>CN</vt:lpstr>
      <vt:lpstr>HC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</dc:creator>
  <cp:lastModifiedBy>Jean-Claude</cp:lastModifiedBy>
  <dcterms:created xsi:type="dcterms:W3CDTF">2017-01-16T19:29:16Z</dcterms:created>
  <dcterms:modified xsi:type="dcterms:W3CDTF">2017-06-05T16:04:19Z</dcterms:modified>
</cp:coreProperties>
</file>